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60" windowWidth="18192" windowHeight="9012" activeTab="2"/>
  </bookViews>
  <sheets>
    <sheet name="Kumulativni Kartični Račun" sheetId="1" r:id="rId1"/>
    <sheet name="Podračun 1" sheetId="4" r:id="rId2"/>
    <sheet name="Podračun 2" sheetId="5" r:id="rId3"/>
  </sheets>
  <definedNames>
    <definedName name="DDV">'Kumulativni Kartični Račun'!$D$4:$D$7</definedName>
  </definedNames>
  <calcPr calcId="125725"/>
</workbook>
</file>

<file path=xl/calcChain.xml><?xml version="1.0" encoding="utf-8"?>
<calcChain xmlns="http://schemas.openxmlformats.org/spreadsheetml/2006/main">
  <c r="P7" i="5"/>
  <c r="Q7" s="1"/>
  <c r="R7" s="1"/>
  <c r="S7" s="1"/>
  <c r="N7"/>
  <c r="O7" s="1"/>
  <c r="M7"/>
  <c r="L7"/>
  <c r="P8"/>
  <c r="Q8" s="1"/>
  <c r="R8" s="1"/>
  <c r="S8" s="1"/>
  <c r="N8"/>
  <c r="O8" s="1"/>
  <c r="M8"/>
  <c r="L8"/>
  <c r="P6"/>
  <c r="N6"/>
  <c r="O6" s="1"/>
  <c r="M6"/>
  <c r="M10" s="1"/>
  <c r="L6"/>
  <c r="N7" i="4"/>
  <c r="O7" s="1"/>
  <c r="M7"/>
  <c r="P7" s="1"/>
  <c r="L7"/>
  <c r="O6"/>
  <c r="N6"/>
  <c r="M11" s="1"/>
  <c r="M6"/>
  <c r="P6" s="1"/>
  <c r="Q6" s="1"/>
  <c r="L6"/>
  <c r="Q6" i="5" l="1"/>
  <c r="R6" s="1"/>
  <c r="S6" s="1"/>
  <c r="M12"/>
  <c r="Q7" i="4"/>
  <c r="R7" s="1"/>
  <c r="S7" s="1"/>
  <c r="M9"/>
  <c r="P11" i="5"/>
  <c r="M13"/>
  <c r="P13" s="1"/>
  <c r="R6" i="4"/>
  <c r="S6" s="1"/>
  <c r="M12"/>
  <c r="P12" s="1"/>
  <c r="N13" s="1"/>
  <c r="P10"/>
  <c r="E34" i="1"/>
  <c r="E36" s="1"/>
  <c r="D36"/>
  <c r="J5"/>
  <c r="J4"/>
  <c r="J7"/>
  <c r="J6"/>
  <c r="N15" i="4" l="1"/>
  <c r="P15"/>
  <c r="P18" s="1"/>
  <c r="N9" s="1"/>
  <c r="N16" i="5"/>
  <c r="P16"/>
  <c r="P19" s="1"/>
  <c r="N10" s="1"/>
  <c r="N14"/>
  <c r="K7" i="1"/>
  <c r="N7" s="1"/>
  <c r="O7" s="1"/>
  <c r="P7" s="1"/>
  <c r="Q7" s="1"/>
  <c r="M7"/>
  <c r="L6"/>
  <c r="M6" s="1"/>
  <c r="K6"/>
  <c r="N6" s="1"/>
  <c r="K4"/>
  <c r="K5"/>
  <c r="N5" s="1"/>
  <c r="L5"/>
  <c r="M5" s="1"/>
  <c r="L4"/>
  <c r="O6" l="1"/>
  <c r="P6" s="1"/>
  <c r="Q6" s="1"/>
  <c r="M4"/>
  <c r="K12" s="1"/>
  <c r="N12" s="1"/>
  <c r="K11"/>
  <c r="O5"/>
  <c r="P5" s="1"/>
  <c r="Q5" s="1"/>
  <c r="K9"/>
  <c r="N4"/>
  <c r="N10" l="1"/>
  <c r="O4"/>
  <c r="L13"/>
  <c r="P4" l="1"/>
  <c r="Q4" s="1"/>
  <c r="N15" s="1"/>
  <c r="L15"/>
  <c r="N18"/>
  <c r="L9" s="1"/>
</calcChain>
</file>

<file path=xl/comments1.xml><?xml version="1.0" encoding="utf-8"?>
<comments xmlns="http://schemas.openxmlformats.org/spreadsheetml/2006/main">
  <authors>
    <author>safaric</author>
  </authors>
  <commentList>
    <comment ref="G3" authorId="0">
      <text>
        <r>
          <rPr>
            <b/>
            <sz val="9"/>
            <color indexed="81"/>
            <rFont val="Tahoma"/>
            <charset val="1"/>
          </rPr>
          <t>safaric:</t>
        </r>
        <r>
          <rPr>
            <sz val="9"/>
            <color indexed="81"/>
            <rFont val="Tahoma"/>
            <charset val="1"/>
          </rPr>
          <t xml:space="preserve">
Maloprodajna cena, z upoštevanim DDV</t>
        </r>
      </text>
    </comment>
    <comment ref="K9" authorId="0">
      <text>
        <r>
          <rPr>
            <b/>
            <sz val="9"/>
            <color indexed="81"/>
            <rFont val="Tahoma"/>
            <charset val="1"/>
          </rPr>
          <t>safaric:</t>
        </r>
        <r>
          <rPr>
            <sz val="9"/>
            <color indexed="81"/>
            <rFont val="Tahoma"/>
            <charset val="1"/>
          </rPr>
          <t xml:space="preserve">
Skupaj maloprodajna cena (skupaj z DDV) brez popustov</t>
        </r>
      </text>
    </comment>
    <comment ref="L9" authorId="0">
      <text>
        <r>
          <rPr>
            <b/>
            <sz val="9"/>
            <color indexed="81"/>
            <rFont val="Tahoma"/>
            <family val="2"/>
            <charset val="238"/>
          </rPr>
          <t>safaric:</t>
        </r>
        <r>
          <rPr>
            <sz val="9"/>
            <color indexed="81"/>
            <rFont val="Tahoma"/>
            <family val="2"/>
            <charset val="238"/>
          </rPr>
          <t xml:space="preserve">
Kontrola: Vsota Skupaj MP minus Vrednost računa - popusti mora biti 0
</t>
        </r>
      </text>
    </comment>
    <comment ref="N10" authorId="0">
      <text>
        <r>
          <rPr>
            <b/>
            <sz val="9"/>
            <color indexed="81"/>
            <rFont val="Tahoma"/>
            <charset val="1"/>
          </rPr>
          <t>safaric:</t>
        </r>
        <r>
          <rPr>
            <sz val="9"/>
            <color indexed="81"/>
            <rFont val="Tahoma"/>
            <charset val="1"/>
          </rPr>
          <t xml:space="preserve">
Skupaj prodajna cena z upoštevanimi popusti in brez DDV</t>
        </r>
      </text>
    </comment>
    <comment ref="K11" authorId="0">
      <text>
        <r>
          <rPr>
            <b/>
            <sz val="9"/>
            <color indexed="81"/>
            <rFont val="Tahoma"/>
            <charset val="1"/>
          </rPr>
          <t>safaric:</t>
        </r>
        <r>
          <rPr>
            <sz val="9"/>
            <color indexed="81"/>
            <rFont val="Tahoma"/>
            <charset val="1"/>
          </rPr>
          <t xml:space="preserve">
Znesek popustov skupaj na maloprodajno ceno</t>
        </r>
      </text>
    </comment>
    <comment ref="L14" authorId="0">
      <text>
        <r>
          <rPr>
            <b/>
            <sz val="9"/>
            <color indexed="81"/>
            <rFont val="Tahoma"/>
            <charset val="1"/>
          </rPr>
          <t>safaric:</t>
        </r>
        <r>
          <rPr>
            <sz val="9"/>
            <color indexed="81"/>
            <rFont val="Tahoma"/>
            <charset val="1"/>
          </rPr>
          <t xml:space="preserve">
Vsota postavk, ki tvorijo osnovo tistih, pri katerih je stopnja davka 0.</t>
        </r>
      </text>
    </comment>
    <comment ref="L15" authorId="0">
      <text>
        <r>
          <rPr>
            <b/>
            <sz val="9"/>
            <color indexed="81"/>
            <rFont val="Tahoma"/>
            <charset val="1"/>
          </rPr>
          <t>safaric: Osnova je vrednost z upoštevanim popustom!</t>
        </r>
      </text>
    </comment>
  </commentList>
</comments>
</file>

<file path=xl/comments2.xml><?xml version="1.0" encoding="utf-8"?>
<comments xmlns="http://schemas.openxmlformats.org/spreadsheetml/2006/main">
  <authors>
    <author>safaric</author>
  </authors>
  <commentList>
    <comment ref="I4" authorId="0">
      <text>
        <r>
          <rPr>
            <b/>
            <sz val="9"/>
            <color indexed="81"/>
            <rFont val="Tahoma"/>
            <charset val="1"/>
          </rPr>
          <t>safaric:</t>
        </r>
        <r>
          <rPr>
            <sz val="9"/>
            <color indexed="81"/>
            <rFont val="Tahoma"/>
            <charset val="1"/>
          </rPr>
          <t xml:space="preserve">
Maloprodajna cena, z upoštevanim DDV</t>
        </r>
      </text>
    </comment>
    <comment ref="M9" authorId="0">
      <text>
        <r>
          <rPr>
            <b/>
            <sz val="9"/>
            <color indexed="81"/>
            <rFont val="Tahoma"/>
            <charset val="1"/>
          </rPr>
          <t>safaric:</t>
        </r>
        <r>
          <rPr>
            <sz val="9"/>
            <color indexed="81"/>
            <rFont val="Tahoma"/>
            <charset val="1"/>
          </rPr>
          <t xml:space="preserve">
Skupaj maloprodajna cena (skupaj z DDV) brez popustov</t>
        </r>
      </text>
    </comment>
    <comment ref="N9" authorId="0">
      <text>
        <r>
          <rPr>
            <b/>
            <sz val="9"/>
            <color indexed="81"/>
            <rFont val="Tahoma"/>
            <family val="2"/>
            <charset val="238"/>
          </rPr>
          <t>safaric:</t>
        </r>
        <r>
          <rPr>
            <sz val="9"/>
            <color indexed="81"/>
            <rFont val="Tahoma"/>
            <family val="2"/>
            <charset val="238"/>
          </rPr>
          <t xml:space="preserve">
Kontrola: Vsota Skupaj MP minus Vrednost računa - popusti mora biti 0
</t>
        </r>
      </text>
    </comment>
    <comment ref="P10" authorId="0">
      <text>
        <r>
          <rPr>
            <b/>
            <sz val="9"/>
            <color indexed="81"/>
            <rFont val="Tahoma"/>
            <charset val="1"/>
          </rPr>
          <t>safaric:</t>
        </r>
        <r>
          <rPr>
            <sz val="9"/>
            <color indexed="81"/>
            <rFont val="Tahoma"/>
            <charset val="1"/>
          </rPr>
          <t xml:space="preserve">
Skupaj prodajna cena z upoštevanimi popusti in brez DDV</t>
        </r>
      </text>
    </comment>
    <comment ref="M11" authorId="0">
      <text>
        <r>
          <rPr>
            <b/>
            <sz val="9"/>
            <color indexed="81"/>
            <rFont val="Tahoma"/>
            <charset val="1"/>
          </rPr>
          <t>safaric:</t>
        </r>
        <r>
          <rPr>
            <sz val="9"/>
            <color indexed="81"/>
            <rFont val="Tahoma"/>
            <charset val="1"/>
          </rPr>
          <t xml:space="preserve">
Znesek popustov skupaj na maloprodajno ceno</t>
        </r>
      </text>
    </comment>
    <comment ref="N14" authorId="0">
      <text>
        <r>
          <rPr>
            <b/>
            <sz val="9"/>
            <color indexed="81"/>
            <rFont val="Tahoma"/>
            <charset val="1"/>
          </rPr>
          <t>safaric:</t>
        </r>
        <r>
          <rPr>
            <sz val="9"/>
            <color indexed="81"/>
            <rFont val="Tahoma"/>
            <charset val="1"/>
          </rPr>
          <t xml:space="preserve">
Vsota postavk, ki tvorijo osnovo tistih, pri katerih je stopnja davka 0.</t>
        </r>
      </text>
    </comment>
    <comment ref="N15" authorId="0">
      <text>
        <r>
          <rPr>
            <b/>
            <sz val="9"/>
            <color indexed="81"/>
            <rFont val="Tahoma"/>
            <charset val="1"/>
          </rPr>
          <t>safaric: Osnova je vrednost z upoštevanim popustom!</t>
        </r>
      </text>
    </comment>
  </commentList>
</comments>
</file>

<file path=xl/comments3.xml><?xml version="1.0" encoding="utf-8"?>
<comments xmlns="http://schemas.openxmlformats.org/spreadsheetml/2006/main">
  <authors>
    <author>safaric</author>
  </authors>
  <commentList>
    <comment ref="I4" authorId="0">
      <text>
        <r>
          <rPr>
            <b/>
            <sz val="9"/>
            <color indexed="81"/>
            <rFont val="Tahoma"/>
            <charset val="1"/>
          </rPr>
          <t>safaric:</t>
        </r>
        <r>
          <rPr>
            <sz val="9"/>
            <color indexed="81"/>
            <rFont val="Tahoma"/>
            <charset val="1"/>
          </rPr>
          <t xml:space="preserve">
Maloprodajna cena, z upoštevanim DDV</t>
        </r>
      </text>
    </comment>
    <comment ref="M10" authorId="0">
      <text>
        <r>
          <rPr>
            <b/>
            <sz val="9"/>
            <color indexed="81"/>
            <rFont val="Tahoma"/>
            <charset val="1"/>
          </rPr>
          <t>safaric:</t>
        </r>
        <r>
          <rPr>
            <sz val="9"/>
            <color indexed="81"/>
            <rFont val="Tahoma"/>
            <charset val="1"/>
          </rPr>
          <t xml:space="preserve">
Skupaj maloprodajna cena (skupaj z DDV) brez popustov</t>
        </r>
      </text>
    </comment>
    <comment ref="N10" authorId="0">
      <text>
        <r>
          <rPr>
            <b/>
            <sz val="9"/>
            <color indexed="81"/>
            <rFont val="Tahoma"/>
            <family val="2"/>
            <charset val="238"/>
          </rPr>
          <t>safaric:</t>
        </r>
        <r>
          <rPr>
            <sz val="9"/>
            <color indexed="81"/>
            <rFont val="Tahoma"/>
            <family val="2"/>
            <charset val="238"/>
          </rPr>
          <t xml:space="preserve">
Kontrola: Vsota Skupaj MP minus Vrednost računa - popusti mora biti 0
</t>
        </r>
      </text>
    </comment>
    <comment ref="P11" authorId="0">
      <text>
        <r>
          <rPr>
            <b/>
            <sz val="9"/>
            <color indexed="81"/>
            <rFont val="Tahoma"/>
            <charset val="1"/>
          </rPr>
          <t>safaric:</t>
        </r>
        <r>
          <rPr>
            <sz val="9"/>
            <color indexed="81"/>
            <rFont val="Tahoma"/>
            <charset val="1"/>
          </rPr>
          <t xml:space="preserve">
Skupaj prodajna cena z upoštevanimi popusti in brez DDV</t>
        </r>
      </text>
    </comment>
    <comment ref="M12" authorId="0">
      <text>
        <r>
          <rPr>
            <b/>
            <sz val="9"/>
            <color indexed="81"/>
            <rFont val="Tahoma"/>
            <charset val="1"/>
          </rPr>
          <t>safaric:</t>
        </r>
        <r>
          <rPr>
            <sz val="9"/>
            <color indexed="81"/>
            <rFont val="Tahoma"/>
            <charset val="1"/>
          </rPr>
          <t xml:space="preserve">
Znesek popustov skupaj na maloprodajno ceno</t>
        </r>
      </text>
    </comment>
    <comment ref="N15" authorId="0">
      <text>
        <r>
          <rPr>
            <b/>
            <sz val="9"/>
            <color indexed="81"/>
            <rFont val="Tahoma"/>
            <charset val="1"/>
          </rPr>
          <t>safaric:</t>
        </r>
        <r>
          <rPr>
            <sz val="9"/>
            <color indexed="81"/>
            <rFont val="Tahoma"/>
            <charset val="1"/>
          </rPr>
          <t xml:space="preserve">
Vsota postavk, ki tvorijo osnovo tistih, pri katerih je stopnja davka 0.</t>
        </r>
      </text>
    </comment>
    <comment ref="N16" authorId="0">
      <text>
        <r>
          <rPr>
            <b/>
            <sz val="9"/>
            <color indexed="81"/>
            <rFont val="Tahoma"/>
            <charset val="1"/>
          </rPr>
          <t>safaric: Osnova je vrednost z upoštevanim popustom!</t>
        </r>
      </text>
    </comment>
  </commentList>
</comments>
</file>

<file path=xl/sharedStrings.xml><?xml version="1.0" encoding="utf-8"?>
<sst xmlns="http://schemas.openxmlformats.org/spreadsheetml/2006/main" count="112" uniqueCount="39">
  <si>
    <t>Koda</t>
  </si>
  <si>
    <t>DDV</t>
  </si>
  <si>
    <t>Količina</t>
  </si>
  <si>
    <t>EM</t>
  </si>
  <si>
    <t>MP.Cena</t>
  </si>
  <si>
    <t>Cena brez DDV</t>
  </si>
  <si>
    <t>Vrednost brez DDV</t>
  </si>
  <si>
    <t>L</t>
  </si>
  <si>
    <t>Popust</t>
  </si>
  <si>
    <t>Enota popusta</t>
  </si>
  <si>
    <t>EUR/EM</t>
  </si>
  <si>
    <t>Znesek popusta</t>
  </si>
  <si>
    <t>KOM</t>
  </si>
  <si>
    <t>%/MP Ceno</t>
  </si>
  <si>
    <t>Popust brez DDV</t>
  </si>
  <si>
    <t>MP. Vrednost</t>
  </si>
  <si>
    <t>Poslovne storitve</t>
  </si>
  <si>
    <t>%DDV</t>
  </si>
  <si>
    <t>Osnova</t>
  </si>
  <si>
    <t>Vrednost računa</t>
  </si>
  <si>
    <t xml:space="preserve">Vrednost s popustom brez DDV </t>
  </si>
  <si>
    <t>Vrednost s popustom z DDV</t>
  </si>
  <si>
    <t>Znesek DDV</t>
  </si>
  <si>
    <t>Skupaj MP</t>
  </si>
  <si>
    <t>Skupaj popusti z DDV</t>
  </si>
  <si>
    <t>Skupaj popusti brez DDV</t>
  </si>
  <si>
    <t>Vitrex (3831048339480)</t>
  </si>
  <si>
    <t>Skupaj brez DDV</t>
  </si>
  <si>
    <t>Skupaj račun s popusti in brez DDV</t>
  </si>
  <si>
    <t>Popust na MP %</t>
  </si>
  <si>
    <t>Neto cena</t>
  </si>
  <si>
    <t>Davek %</t>
  </si>
  <si>
    <t>x * 1,22 = 100</t>
  </si>
  <si>
    <t>x *1,22 = 100 - Popust</t>
  </si>
  <si>
    <t>B95</t>
  </si>
  <si>
    <t>BD</t>
  </si>
  <si>
    <t>Naziv blaga/ storitve</t>
  </si>
  <si>
    <t>Lokacija nakupa: Izpostava 55, Gorenjska 44, 4123 Begunje. Številka kartice: 12345</t>
  </si>
  <si>
    <t>Lokacija nakupa: Izpostava 23, Štajerska 8, 2000 Maribor. Številka kartice 54321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</si>
</sst>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1"/>
        <bgColor theme="1"/>
      </patternFill>
    </fill>
  </fills>
  <borders count="21">
    <border>
      <left/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0" fillId="0" borderId="1" xfId="0" applyFont="1" applyBorder="1"/>
    <xf numFmtId="0" fontId="0" fillId="0" borderId="2" xfId="0" applyFont="1" applyBorder="1"/>
    <xf numFmtId="0" fontId="0" fillId="0" borderId="4" xfId="0" applyFont="1" applyBorder="1"/>
    <xf numFmtId="0" fontId="0" fillId="0" borderId="5" xfId="0" applyFont="1" applyBorder="1"/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2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0" fontId="0" fillId="0" borderId="0" xfId="0" applyBorder="1"/>
    <xf numFmtId="2" fontId="2" fillId="0" borderId="8" xfId="0" applyNumberFormat="1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2" fillId="0" borderId="15" xfId="0" applyFont="1" applyBorder="1"/>
    <xf numFmtId="0" fontId="2" fillId="0" borderId="16" xfId="0" applyFont="1" applyBorder="1"/>
    <xf numFmtId="2" fontId="0" fillId="0" borderId="0" xfId="0" applyNumberFormat="1" applyBorder="1"/>
    <xf numFmtId="2" fontId="0" fillId="0" borderId="11" xfId="0" applyNumberFormat="1" applyBorder="1"/>
    <xf numFmtId="2" fontId="0" fillId="0" borderId="13" xfId="0" applyNumberFormat="1" applyBorder="1"/>
    <xf numFmtId="2" fontId="0" fillId="0" borderId="14" xfId="0" applyNumberFormat="1" applyBorder="1"/>
    <xf numFmtId="14" fontId="0" fillId="0" borderId="0" xfId="0" applyNumberFormat="1"/>
    <xf numFmtId="2" fontId="0" fillId="0" borderId="0" xfId="0" applyNumberFormat="1"/>
    <xf numFmtId="0" fontId="1" fillId="2" borderId="0" xfId="0" applyFont="1" applyFill="1" applyBorder="1" applyAlignment="1">
      <alignment wrapText="1"/>
    </xf>
    <xf numFmtId="2" fontId="0" fillId="0" borderId="0" xfId="0" applyNumberFormat="1" applyFill="1" applyBorder="1"/>
    <xf numFmtId="0" fontId="2" fillId="0" borderId="10" xfId="0" applyFont="1" applyBorder="1"/>
    <xf numFmtId="0" fontId="2" fillId="0" borderId="0" xfId="0" applyFont="1" applyBorder="1"/>
    <xf numFmtId="2" fontId="2" fillId="0" borderId="0" xfId="0" applyNumberFormat="1" applyFont="1" applyBorder="1"/>
    <xf numFmtId="2" fontId="2" fillId="0" borderId="11" xfId="0" applyNumberFormat="1" applyFont="1" applyBorder="1"/>
    <xf numFmtId="2" fontId="2" fillId="0" borderId="17" xfId="0" applyNumberFormat="1" applyFont="1" applyBorder="1"/>
    <xf numFmtId="0" fontId="5" fillId="0" borderId="10" xfId="0" applyFont="1" applyBorder="1"/>
    <xf numFmtId="0" fontId="5" fillId="0" borderId="0" xfId="0" applyFont="1" applyBorder="1"/>
    <xf numFmtId="2" fontId="5" fillId="0" borderId="0" xfId="0" applyNumberFormat="1" applyFont="1" applyBorder="1"/>
    <xf numFmtId="0" fontId="0" fillId="0" borderId="9" xfId="0" applyBorder="1"/>
    <xf numFmtId="0" fontId="0" fillId="0" borderId="7" xfId="0" applyFont="1" applyBorder="1"/>
    <xf numFmtId="0" fontId="0" fillId="0" borderId="8" xfId="0" applyFont="1" applyBorder="1"/>
    <xf numFmtId="2" fontId="0" fillId="0" borderId="8" xfId="0" applyNumberFormat="1" applyFont="1" applyBorder="1"/>
    <xf numFmtId="1" fontId="0" fillId="0" borderId="8" xfId="0" applyNumberFormat="1" applyFont="1" applyBorder="1"/>
    <xf numFmtId="2" fontId="0" fillId="0" borderId="18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0" fontId="0" fillId="0" borderId="19" xfId="0" applyFont="1" applyBorder="1"/>
    <xf numFmtId="0" fontId="0" fillId="0" borderId="18" xfId="0" applyFont="1" applyBorder="1"/>
    <xf numFmtId="0" fontId="0" fillId="0" borderId="18" xfId="0" applyFont="1" applyBorder="1" applyAlignment="1">
      <alignment horizontal="center"/>
    </xf>
    <xf numFmtId="164" fontId="0" fillId="0" borderId="18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7"/>
  <sheetViews>
    <sheetView zoomScaleNormal="100" workbookViewId="0">
      <selection activeCell="B23" sqref="B23"/>
    </sheetView>
  </sheetViews>
  <sheetFormatPr defaultRowHeight="14.4"/>
  <cols>
    <col min="2" max="2" width="7.5546875" customWidth="1"/>
    <col min="3" max="3" width="22.6640625" customWidth="1"/>
    <col min="4" max="4" width="7.33203125" customWidth="1"/>
    <col min="5" max="5" width="10.6640625" customWidth="1"/>
    <col min="6" max="6" width="5.6640625" customWidth="1"/>
    <col min="7" max="7" width="9.44140625" customWidth="1"/>
    <col min="8" max="8" width="8.109375" customWidth="1"/>
    <col min="9" max="9" width="10.6640625" customWidth="1"/>
    <col min="10" max="10" width="8.44140625" customWidth="1"/>
    <col min="11" max="11" width="9.33203125" customWidth="1"/>
    <col min="12" max="12" width="9.44140625" customWidth="1"/>
    <col min="13" max="13" width="9.109375" customWidth="1"/>
    <col min="14" max="14" width="10.109375" customWidth="1"/>
    <col min="15" max="15" width="11" customWidth="1"/>
    <col min="16" max="16" width="11.33203125" customWidth="1"/>
    <col min="17" max="17" width="7.44140625" customWidth="1"/>
  </cols>
  <sheetData>
    <row r="2" spans="2:17" ht="21.75" hidden="1" customHeight="1"/>
    <row r="3" spans="2:17" ht="49.5" customHeight="1">
      <c r="B3" s="6" t="s">
        <v>0</v>
      </c>
      <c r="C3" s="7" t="s">
        <v>36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8</v>
      </c>
      <c r="I3" s="7" t="s">
        <v>9</v>
      </c>
      <c r="J3" s="7" t="s">
        <v>5</v>
      </c>
      <c r="K3" s="7" t="s">
        <v>15</v>
      </c>
      <c r="L3" s="7" t="s">
        <v>11</v>
      </c>
      <c r="M3" s="7" t="s">
        <v>14</v>
      </c>
      <c r="N3" s="8" t="s">
        <v>6</v>
      </c>
      <c r="O3" s="28" t="s">
        <v>20</v>
      </c>
      <c r="P3" s="28" t="s">
        <v>21</v>
      </c>
      <c r="Q3" s="28" t="s">
        <v>22</v>
      </c>
    </row>
    <row r="4" spans="2:17">
      <c r="B4" s="2">
        <v>18</v>
      </c>
      <c r="C4" s="3" t="s">
        <v>34</v>
      </c>
      <c r="D4" s="9">
        <v>22</v>
      </c>
      <c r="E4" s="9">
        <v>57.04</v>
      </c>
      <c r="F4" s="10" t="s">
        <v>7</v>
      </c>
      <c r="G4" s="9">
        <v>1.4390000000000001</v>
      </c>
      <c r="H4" s="44">
        <v>2.8000000000000001E-2</v>
      </c>
      <c r="I4" s="10" t="s">
        <v>10</v>
      </c>
      <c r="J4" s="9">
        <f>+G4/(1+D4/100)</f>
        <v>1.1795081967213115</v>
      </c>
      <c r="K4" s="9">
        <f>+G4*E4</f>
        <v>82.080560000000006</v>
      </c>
      <c r="L4" s="9">
        <f>+E4*H4</f>
        <v>1.5971200000000001</v>
      </c>
      <c r="M4" s="9">
        <f>+L4/1.22</f>
        <v>1.3091147540983608</v>
      </c>
      <c r="N4" s="9">
        <f>+K4/1.22</f>
        <v>67.279147540983615</v>
      </c>
      <c r="O4" s="9">
        <f>+N4-M4</f>
        <v>65.970032786885255</v>
      </c>
      <c r="P4" s="9">
        <f>+O4*(1+D4/100)</f>
        <v>80.483440000000016</v>
      </c>
      <c r="Q4" s="13">
        <f>+P4-O4</f>
        <v>14.51340721311476</v>
      </c>
    </row>
    <row r="5" spans="2:17">
      <c r="B5" s="2">
        <v>62</v>
      </c>
      <c r="C5" s="3" t="s">
        <v>35</v>
      </c>
      <c r="D5" s="9">
        <v>22</v>
      </c>
      <c r="E5" s="9">
        <v>56.93</v>
      </c>
      <c r="F5" s="10" t="s">
        <v>7</v>
      </c>
      <c r="G5" s="9">
        <v>1.365</v>
      </c>
      <c r="H5" s="44">
        <v>2.8000000000000001E-2</v>
      </c>
      <c r="I5" s="10" t="s">
        <v>10</v>
      </c>
      <c r="J5" s="9">
        <f>+G5/(1+D5/100)</f>
        <v>1.1188524590163935</v>
      </c>
      <c r="K5" s="9">
        <f>+G5*E5</f>
        <v>77.709450000000004</v>
      </c>
      <c r="L5" s="9">
        <f>+E5*H5</f>
        <v>1.5940400000000001</v>
      </c>
      <c r="M5" s="9">
        <f t="shared" ref="M5:M6" si="0">+L5/1.22</f>
        <v>1.3065901639344264</v>
      </c>
      <c r="N5" s="9">
        <f t="shared" ref="N5:N6" si="1">+K5/1.22</f>
        <v>63.696270491803283</v>
      </c>
      <c r="O5" s="9">
        <f t="shared" ref="O5:O7" si="2">+N5-M5</f>
        <v>62.389680327868859</v>
      </c>
      <c r="P5" s="9">
        <f>+O5*(1+D5/100)</f>
        <v>76.115410000000011</v>
      </c>
      <c r="Q5" s="13">
        <f t="shared" ref="Q5:Q7" si="3">+P5-O5</f>
        <v>13.725729672131152</v>
      </c>
    </row>
    <row r="6" spans="2:17">
      <c r="B6" s="2">
        <v>23230</v>
      </c>
      <c r="C6" s="3" t="s">
        <v>26</v>
      </c>
      <c r="D6" s="9">
        <v>22</v>
      </c>
      <c r="E6" s="9">
        <v>1</v>
      </c>
      <c r="F6" s="10" t="s">
        <v>12</v>
      </c>
      <c r="G6" s="9">
        <v>2.99</v>
      </c>
      <c r="H6" s="44">
        <v>0.03</v>
      </c>
      <c r="I6" s="10" t="s">
        <v>13</v>
      </c>
      <c r="J6" s="9">
        <f>++G6/(1+D6/100)</f>
        <v>2.4508196721311477</v>
      </c>
      <c r="K6" s="9">
        <f>+G6*E6</f>
        <v>2.99</v>
      </c>
      <c r="L6" s="9">
        <f>+H6*G6</f>
        <v>8.9700000000000002E-2</v>
      </c>
      <c r="M6" s="9">
        <f t="shared" si="0"/>
        <v>7.3524590163934436E-2</v>
      </c>
      <c r="N6" s="9">
        <f t="shared" si="1"/>
        <v>2.4508196721311477</v>
      </c>
      <c r="O6" s="9">
        <f t="shared" si="2"/>
        <v>2.3772950819672132</v>
      </c>
      <c r="P6" s="9">
        <f>+O6*(1+D6/100)</f>
        <v>2.9003000000000001</v>
      </c>
      <c r="Q6" s="13">
        <f t="shared" si="3"/>
        <v>0.52300491803278693</v>
      </c>
    </row>
    <row r="7" spans="2:17">
      <c r="B7" s="4">
        <v>535</v>
      </c>
      <c r="C7" s="5" t="s">
        <v>16</v>
      </c>
      <c r="D7" s="11">
        <v>0</v>
      </c>
      <c r="E7" s="11">
        <v>3</v>
      </c>
      <c r="F7" s="12" t="s">
        <v>12</v>
      </c>
      <c r="G7" s="11">
        <v>0.53</v>
      </c>
      <c r="H7" s="45">
        <v>0</v>
      </c>
      <c r="I7" s="12"/>
      <c r="J7" s="43">
        <f>++G7/(1+D7/100)</f>
        <v>0.53</v>
      </c>
      <c r="K7" s="11">
        <f>+G7*E7</f>
        <v>1.59</v>
      </c>
      <c r="L7" s="11">
        <v>0</v>
      </c>
      <c r="M7" s="11">
        <f>+L7/1.22</f>
        <v>0</v>
      </c>
      <c r="N7" s="11">
        <f>+K7</f>
        <v>1.59</v>
      </c>
      <c r="O7" s="11">
        <f t="shared" si="2"/>
        <v>1.59</v>
      </c>
      <c r="P7" s="11">
        <f>+O7*(1+D7/100)</f>
        <v>1.59</v>
      </c>
      <c r="Q7" s="13">
        <f t="shared" si="3"/>
        <v>0</v>
      </c>
    </row>
    <row r="9" spans="2:17">
      <c r="I9" s="39" t="s">
        <v>23</v>
      </c>
      <c r="J9" s="40"/>
      <c r="K9" s="41">
        <f>+SUM('Kumulativni Kartični Račun'!$K$4:$K$7)</f>
        <v>164.37001000000001</v>
      </c>
      <c r="L9" s="42">
        <f>+K9-N18-K11</f>
        <v>-3.8635761256955448E-14</v>
      </c>
      <c r="M9" s="15"/>
      <c r="N9" s="38"/>
      <c r="O9" s="29"/>
    </row>
    <row r="10" spans="2:17">
      <c r="I10" s="30" t="s">
        <v>27</v>
      </c>
      <c r="J10" s="31"/>
      <c r="L10" s="32"/>
      <c r="M10" s="32"/>
      <c r="N10" s="33">
        <f>+SUM(N4:N7)</f>
        <v>135.01623770491807</v>
      </c>
      <c r="O10" s="29"/>
    </row>
    <row r="11" spans="2:17">
      <c r="I11" s="35" t="s">
        <v>24</v>
      </c>
      <c r="J11" s="36"/>
      <c r="K11" s="37">
        <f>+SUM(L4:L7)</f>
        <v>3.2808600000000001</v>
      </c>
      <c r="L11" s="14"/>
      <c r="M11" s="14"/>
      <c r="N11" s="17"/>
      <c r="O11" s="27"/>
    </row>
    <row r="12" spans="2:17">
      <c r="I12" s="35" t="s">
        <v>25</v>
      </c>
      <c r="J12" s="36"/>
      <c r="K12" s="37">
        <f>+SUM(M4:M7)</f>
        <v>2.6892295081967217</v>
      </c>
      <c r="L12" s="14"/>
      <c r="M12" s="14"/>
      <c r="N12" s="23">
        <f>+K12*(-1)</f>
        <v>-2.6892295081967217</v>
      </c>
    </row>
    <row r="13" spans="2:17">
      <c r="I13" s="35" t="s">
        <v>28</v>
      </c>
      <c r="J13" s="36"/>
      <c r="K13" s="37"/>
      <c r="L13" s="22">
        <f>+N12+N10</f>
        <v>132.32700819672135</v>
      </c>
      <c r="M13" s="14"/>
      <c r="N13" s="17"/>
    </row>
    <row r="14" spans="2:17">
      <c r="I14" s="16" t="s">
        <v>17</v>
      </c>
      <c r="J14" s="14">
        <v>0</v>
      </c>
      <c r="K14" s="14" t="s">
        <v>18</v>
      </c>
      <c r="L14" s="22">
        <v>1.59</v>
      </c>
      <c r="M14" s="22"/>
      <c r="N14" s="23">
        <v>0</v>
      </c>
    </row>
    <row r="15" spans="2:17">
      <c r="I15" s="16" t="s">
        <v>17</v>
      </c>
      <c r="J15" s="14">
        <v>22</v>
      </c>
      <c r="K15" s="14" t="s">
        <v>18</v>
      </c>
      <c r="L15" s="22">
        <f>+SUM(O4:O6)</f>
        <v>130.73700819672135</v>
      </c>
      <c r="M15" s="22"/>
      <c r="N15" s="23">
        <f>+SUM(Q4:Q6)</f>
        <v>28.762141803278698</v>
      </c>
    </row>
    <row r="16" spans="2:17">
      <c r="I16" s="18"/>
      <c r="J16" s="19"/>
      <c r="K16" s="19"/>
      <c r="L16" s="24"/>
      <c r="M16" s="24"/>
      <c r="N16" s="25"/>
    </row>
    <row r="17" spans="1:14" ht="15" thickBot="1">
      <c r="I17" s="14"/>
      <c r="J17" s="14"/>
      <c r="K17" s="14"/>
      <c r="L17" s="14"/>
      <c r="M17" s="14"/>
      <c r="N17" s="14"/>
    </row>
    <row r="18" spans="1:14" ht="15.6" thickTop="1" thickBot="1">
      <c r="C18" s="27"/>
      <c r="I18" s="20" t="s">
        <v>19</v>
      </c>
      <c r="J18" s="21"/>
      <c r="K18" s="21"/>
      <c r="L18" s="21"/>
      <c r="M18" s="21"/>
      <c r="N18" s="34">
        <f>+SUM(N10:N15)</f>
        <v>161.08915000000005</v>
      </c>
    </row>
    <row r="19" spans="1:14" ht="15" thickTop="1"/>
    <row r="22" spans="1:14">
      <c r="A22" s="27"/>
    </row>
    <row r="24" spans="1:14">
      <c r="B24" s="1"/>
      <c r="C24" s="1"/>
      <c r="D24" s="1"/>
      <c r="E24" s="1"/>
      <c r="H24" s="1"/>
    </row>
    <row r="25" spans="1:14">
      <c r="E25" s="26"/>
    </row>
    <row r="26" spans="1:14">
      <c r="E26" s="26"/>
      <c r="N26" s="27"/>
    </row>
    <row r="27" spans="1:14">
      <c r="E27" s="26"/>
    </row>
    <row r="33" spans="3:7">
      <c r="C33" t="s">
        <v>29</v>
      </c>
      <c r="D33">
        <v>0</v>
      </c>
      <c r="E33">
        <v>3</v>
      </c>
    </row>
    <row r="34" spans="3:7">
      <c r="C34" t="s">
        <v>11</v>
      </c>
      <c r="D34">
        <v>0</v>
      </c>
      <c r="E34">
        <f>+E32*(E33/100)</f>
        <v>0</v>
      </c>
    </row>
    <row r="35" spans="3:7">
      <c r="C35" t="s">
        <v>31</v>
      </c>
      <c r="D35">
        <v>22</v>
      </c>
      <c r="E35">
        <v>22</v>
      </c>
    </row>
    <row r="36" spans="3:7">
      <c r="C36" t="s">
        <v>30</v>
      </c>
      <c r="D36">
        <f>+D32/(1+D35/100)</f>
        <v>0</v>
      </c>
      <c r="E36">
        <f>+(E32-E34)/(1+E35/100)</f>
        <v>0</v>
      </c>
      <c r="G36" t="s">
        <v>32</v>
      </c>
    </row>
    <row r="37" spans="3:7">
      <c r="G37" t="s">
        <v>33</v>
      </c>
    </row>
  </sheetData>
  <pageMargins left="0.7" right="0.7" top="0.75" bottom="0.75" header="0.3" footer="0.3"/>
  <pageSetup paperSize="9" orientation="portrait" r:id="rId1"/>
  <ignoredErrors>
    <ignoredError sqref="P4:P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D4:S19"/>
  <sheetViews>
    <sheetView topLeftCell="C1" zoomScale="130" zoomScaleNormal="130" workbookViewId="0">
      <selection activeCell="T22" sqref="T22"/>
    </sheetView>
  </sheetViews>
  <sheetFormatPr defaultRowHeight="14.4"/>
  <cols>
    <col min="4" max="4" width="7.33203125" customWidth="1"/>
    <col min="6" max="6" width="7.33203125" customWidth="1"/>
    <col min="8" max="8" width="5.44140625" customWidth="1"/>
    <col min="10" max="10" width="8.21875" customWidth="1"/>
    <col min="17" max="17" width="9.77734375" customWidth="1"/>
    <col min="18" max="18" width="10.44140625" customWidth="1"/>
  </cols>
  <sheetData>
    <row r="4" spans="4:19" ht="57.6">
      <c r="D4" s="6" t="s">
        <v>0</v>
      </c>
      <c r="E4" s="7" t="s">
        <v>36</v>
      </c>
      <c r="F4" s="7" t="s">
        <v>1</v>
      </c>
      <c r="G4" s="7" t="s">
        <v>2</v>
      </c>
      <c r="H4" s="7" t="s">
        <v>3</v>
      </c>
      <c r="I4" s="7" t="s">
        <v>4</v>
      </c>
      <c r="J4" s="7" t="s">
        <v>8</v>
      </c>
      <c r="K4" s="7" t="s">
        <v>9</v>
      </c>
      <c r="L4" s="7" t="s">
        <v>5</v>
      </c>
      <c r="M4" s="7" t="s">
        <v>15</v>
      </c>
      <c r="N4" s="7" t="s">
        <v>11</v>
      </c>
      <c r="O4" s="7" t="s">
        <v>14</v>
      </c>
      <c r="P4" s="8" t="s">
        <v>6</v>
      </c>
      <c r="Q4" s="28" t="s">
        <v>20</v>
      </c>
      <c r="R4" s="28" t="s">
        <v>21</v>
      </c>
      <c r="S4" s="28" t="s">
        <v>22</v>
      </c>
    </row>
    <row r="5" spans="4:19">
      <c r="D5" t="s">
        <v>38</v>
      </c>
    </row>
    <row r="6" spans="4:19">
      <c r="D6" s="2">
        <v>18</v>
      </c>
      <c r="E6" s="3" t="s">
        <v>34</v>
      </c>
      <c r="F6" s="9">
        <v>22</v>
      </c>
      <c r="G6" s="9">
        <v>50</v>
      </c>
      <c r="H6" s="10" t="s">
        <v>7</v>
      </c>
      <c r="I6" s="9">
        <v>1.4390000000000001</v>
      </c>
      <c r="J6" s="44">
        <v>2.8000000000000001E-2</v>
      </c>
      <c r="K6" s="10" t="s">
        <v>10</v>
      </c>
      <c r="L6" s="9">
        <f>+I6/(1+F6/100)</f>
        <v>1.1795081967213115</v>
      </c>
      <c r="M6" s="9">
        <f>+I6*G6</f>
        <v>71.95</v>
      </c>
      <c r="N6" s="9">
        <f>+G6*J6</f>
        <v>1.4000000000000001</v>
      </c>
      <c r="O6" s="9">
        <f>+N6/1.22</f>
        <v>1.1475409836065575</v>
      </c>
      <c r="P6" s="9">
        <f>+M6/1.22</f>
        <v>58.97540983606558</v>
      </c>
      <c r="Q6" s="9">
        <f>+P6-O6</f>
        <v>57.827868852459019</v>
      </c>
      <c r="R6" s="9">
        <f>+Q6*(1+F6/100)</f>
        <v>70.55</v>
      </c>
      <c r="S6" s="13">
        <f>+R6-Q6</f>
        <v>12.722131147540978</v>
      </c>
    </row>
    <row r="7" spans="4:19">
      <c r="D7" s="46">
        <v>18</v>
      </c>
      <c r="E7" s="47" t="s">
        <v>34</v>
      </c>
      <c r="F7" s="43">
        <v>22</v>
      </c>
      <c r="G7" s="43">
        <v>7.04</v>
      </c>
      <c r="H7" s="48" t="s">
        <v>7</v>
      </c>
      <c r="I7" s="43">
        <v>1.4390000000000001</v>
      </c>
      <c r="J7" s="49">
        <v>2.8000000000000001E-2</v>
      </c>
      <c r="K7" s="48" t="s">
        <v>10</v>
      </c>
      <c r="L7" s="43">
        <f>+I7/(1+F7/100)</f>
        <v>1.1795081967213115</v>
      </c>
      <c r="M7" s="43">
        <f>+I7*G7</f>
        <v>10.130560000000001</v>
      </c>
      <c r="N7" s="43">
        <f>+G7*J7</f>
        <v>0.19712000000000002</v>
      </c>
      <c r="O7" s="43">
        <f>+N7/1.22</f>
        <v>0.1615737704918033</v>
      </c>
      <c r="P7" s="43">
        <f>+M7/1.22</f>
        <v>8.3037377049180332</v>
      </c>
      <c r="Q7" s="43">
        <f>+P7-O7</f>
        <v>8.1421639344262307</v>
      </c>
      <c r="R7" s="43">
        <f>+Q7*(1+F7/100)</f>
        <v>9.9334400000000009</v>
      </c>
      <c r="S7" s="50">
        <f>+R7-Q7</f>
        <v>1.7912760655737703</v>
      </c>
    </row>
    <row r="9" spans="4:19">
      <c r="K9" s="39" t="s">
        <v>23</v>
      </c>
      <c r="L9" s="40"/>
      <c r="M9" s="41">
        <f>+SUM(M6:M7)</f>
        <v>82.080560000000006</v>
      </c>
      <c r="N9" s="42">
        <f>+M9-P18-M11</f>
        <v>3.7747582837255322E-15</v>
      </c>
      <c r="O9" s="15"/>
      <c r="P9" s="38"/>
      <c r="Q9" s="29"/>
    </row>
    <row r="10" spans="4:19">
      <c r="K10" s="30" t="s">
        <v>27</v>
      </c>
      <c r="L10" s="31"/>
      <c r="N10" s="32"/>
      <c r="O10" s="32"/>
      <c r="P10" s="33">
        <f>+SUM(P6:P7)</f>
        <v>67.279147540983615</v>
      </c>
      <c r="Q10" s="29"/>
    </row>
    <row r="11" spans="4:19">
      <c r="K11" s="35" t="s">
        <v>24</v>
      </c>
      <c r="L11" s="36"/>
      <c r="M11" s="37">
        <f>+SUM(N6:N7)</f>
        <v>1.5971200000000001</v>
      </c>
      <c r="N11" s="14"/>
      <c r="O11" s="14"/>
      <c r="P11" s="17"/>
      <c r="Q11" s="27"/>
    </row>
    <row r="12" spans="4:19">
      <c r="K12" s="35" t="s">
        <v>25</v>
      </c>
      <c r="L12" s="36"/>
      <c r="M12" s="37">
        <f>+SUM(O6:O7)</f>
        <v>1.3091147540983608</v>
      </c>
      <c r="N12" s="14"/>
      <c r="O12" s="14"/>
      <c r="P12" s="23">
        <f>+M12*(-1)</f>
        <v>-1.3091147540983608</v>
      </c>
    </row>
    <row r="13" spans="4:19">
      <c r="K13" s="35" t="s">
        <v>28</v>
      </c>
      <c r="L13" s="36"/>
      <c r="M13" s="37"/>
      <c r="N13" s="22">
        <f>+P12+P10</f>
        <v>65.970032786885255</v>
      </c>
      <c r="O13" s="14"/>
      <c r="P13" s="17"/>
    </row>
    <row r="14" spans="4:19">
      <c r="K14" s="16" t="s">
        <v>17</v>
      </c>
      <c r="L14" s="14">
        <v>0</v>
      </c>
      <c r="M14" s="14" t="s">
        <v>18</v>
      </c>
      <c r="N14" s="22">
        <v>0</v>
      </c>
      <c r="O14" s="22"/>
      <c r="P14" s="23">
        <v>0</v>
      </c>
    </row>
    <row r="15" spans="4:19">
      <c r="K15" s="16" t="s">
        <v>17</v>
      </c>
      <c r="L15" s="14">
        <v>22</v>
      </c>
      <c r="M15" s="14" t="s">
        <v>18</v>
      </c>
      <c r="N15" s="22">
        <f>+SUM(Q6:Q7)</f>
        <v>65.970032786885255</v>
      </c>
      <c r="O15" s="22"/>
      <c r="P15" s="23">
        <f>+SUM(S6:S7)</f>
        <v>14.513407213114748</v>
      </c>
    </row>
    <row r="16" spans="4:19">
      <c r="K16" s="18"/>
      <c r="L16" s="19"/>
      <c r="M16" s="19"/>
      <c r="N16" s="24"/>
      <c r="O16" s="24"/>
      <c r="P16" s="25"/>
    </row>
    <row r="17" spans="5:16" ht="15" thickBot="1">
      <c r="K17" s="14"/>
      <c r="L17" s="14"/>
      <c r="M17" s="14"/>
      <c r="N17" s="14"/>
      <c r="O17" s="14"/>
      <c r="P17" s="14"/>
    </row>
    <row r="18" spans="5:16" ht="15.6" thickTop="1" thickBot="1">
      <c r="E18" s="27"/>
      <c r="K18" s="20" t="s">
        <v>19</v>
      </c>
      <c r="L18" s="21"/>
      <c r="M18" s="21"/>
      <c r="N18" s="21"/>
      <c r="O18" s="21"/>
      <c r="P18" s="34">
        <f>+SUM(P10:P15)</f>
        <v>80.483440000000002</v>
      </c>
    </row>
    <row r="19" spans="5:16" ht="15" thickTop="1"/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4:S20"/>
  <sheetViews>
    <sheetView tabSelected="1" topLeftCell="C2" zoomScale="130" zoomScaleNormal="130" workbookViewId="0">
      <selection activeCell="D6" sqref="D6"/>
    </sheetView>
  </sheetViews>
  <sheetFormatPr defaultRowHeight="14.4"/>
  <cols>
    <col min="8" max="8" width="6.21875" customWidth="1"/>
    <col min="10" max="10" width="7.88671875" customWidth="1"/>
    <col min="11" max="11" width="10" customWidth="1"/>
    <col min="12" max="12" width="8.6640625" customWidth="1"/>
    <col min="17" max="17" width="9.88671875" customWidth="1"/>
    <col min="18" max="18" width="9.6640625" customWidth="1"/>
  </cols>
  <sheetData>
    <row r="4" spans="4:19" ht="57.6">
      <c r="D4" s="6" t="s">
        <v>0</v>
      </c>
      <c r="E4" s="7" t="s">
        <v>36</v>
      </c>
      <c r="F4" s="7" t="s">
        <v>1</v>
      </c>
      <c r="G4" s="7" t="s">
        <v>2</v>
      </c>
      <c r="H4" s="7" t="s">
        <v>3</v>
      </c>
      <c r="I4" s="7" t="s">
        <v>4</v>
      </c>
      <c r="J4" s="7" t="s">
        <v>8</v>
      </c>
      <c r="K4" s="7" t="s">
        <v>9</v>
      </c>
      <c r="L4" s="7" t="s">
        <v>5</v>
      </c>
      <c r="M4" s="7" t="s">
        <v>15</v>
      </c>
      <c r="N4" s="7" t="s">
        <v>11</v>
      </c>
      <c r="O4" s="7" t="s">
        <v>14</v>
      </c>
      <c r="P4" s="8" t="s">
        <v>6</v>
      </c>
      <c r="Q4" s="28" t="s">
        <v>20</v>
      </c>
      <c r="R4" s="28" t="s">
        <v>21</v>
      </c>
      <c r="S4" s="28" t="s">
        <v>22</v>
      </c>
    </row>
    <row r="5" spans="4:19">
      <c r="D5" t="s">
        <v>37</v>
      </c>
    </row>
    <row r="6" spans="4:19">
      <c r="D6" s="2">
        <v>62</v>
      </c>
      <c r="E6" s="3" t="s">
        <v>35</v>
      </c>
      <c r="F6" s="9">
        <v>22</v>
      </c>
      <c r="G6" s="9">
        <v>6.93</v>
      </c>
      <c r="H6" s="10" t="s">
        <v>7</v>
      </c>
      <c r="I6" s="9">
        <v>1.365</v>
      </c>
      <c r="J6" s="44">
        <v>2.8000000000000001E-2</v>
      </c>
      <c r="K6" s="10" t="s">
        <v>10</v>
      </c>
      <c r="L6" s="9">
        <f>+I6/(1+F6/100)</f>
        <v>1.1188524590163935</v>
      </c>
      <c r="M6" s="9">
        <f>+I6*G6</f>
        <v>9.4594500000000004</v>
      </c>
      <c r="N6" s="9">
        <f>+G6*J6</f>
        <v>0.19403999999999999</v>
      </c>
      <c r="O6" s="9">
        <f t="shared" ref="O6" si="0">+N6/1.22</f>
        <v>0.15904918032786886</v>
      </c>
      <c r="P6" s="9">
        <f t="shared" ref="P6" si="1">+M6/1.22</f>
        <v>7.7536475409836072</v>
      </c>
      <c r="Q6" s="9">
        <f t="shared" ref="Q6" si="2">+P6-O6</f>
        <v>7.5945983606557386</v>
      </c>
      <c r="R6" s="9">
        <f>+Q6*(1+F6/100)</f>
        <v>9.265410000000001</v>
      </c>
      <c r="S6" s="13">
        <f t="shared" ref="S6" si="3">+R6-Q6</f>
        <v>1.6708116393442625</v>
      </c>
    </row>
    <row r="7" spans="4:19">
      <c r="D7" s="2">
        <v>62</v>
      </c>
      <c r="E7" s="3" t="s">
        <v>35</v>
      </c>
      <c r="F7" s="9">
        <v>22</v>
      </c>
      <c r="G7" s="9">
        <v>50</v>
      </c>
      <c r="H7" s="10" t="s">
        <v>7</v>
      </c>
      <c r="I7" s="9">
        <v>1.365</v>
      </c>
      <c r="J7" s="44">
        <v>2.8000000000000001E-2</v>
      </c>
      <c r="K7" s="10" t="s">
        <v>10</v>
      </c>
      <c r="L7" s="9">
        <f>+I7/(1+F7/100)</f>
        <v>1.1188524590163935</v>
      </c>
      <c r="M7" s="9">
        <f>+I7*G7</f>
        <v>68.25</v>
      </c>
      <c r="N7" s="9">
        <f>+G7*J7</f>
        <v>1.4000000000000001</v>
      </c>
      <c r="O7" s="9">
        <f t="shared" ref="O7" si="4">+N7/1.22</f>
        <v>1.1475409836065575</v>
      </c>
      <c r="P7" s="9">
        <f t="shared" ref="P7" si="5">+M7/1.22</f>
        <v>55.942622950819676</v>
      </c>
      <c r="Q7" s="9">
        <f t="shared" ref="Q7" si="6">+P7-O7</f>
        <v>54.795081967213115</v>
      </c>
      <c r="R7" s="9">
        <f>+Q7*(1+F7/100)</f>
        <v>66.849999999999994</v>
      </c>
      <c r="S7" s="13">
        <f t="shared" ref="S7" si="7">+R7-Q7</f>
        <v>12.05491803278688</v>
      </c>
    </row>
    <row r="8" spans="4:19">
      <c r="D8" s="46">
        <v>23230</v>
      </c>
      <c r="E8" s="47" t="s">
        <v>26</v>
      </c>
      <c r="F8" s="43">
        <v>22</v>
      </c>
      <c r="G8" s="43">
        <v>1</v>
      </c>
      <c r="H8" s="48" t="s">
        <v>12</v>
      </c>
      <c r="I8" s="43">
        <v>2.99</v>
      </c>
      <c r="J8" s="49">
        <v>0.03</v>
      </c>
      <c r="K8" s="48" t="s">
        <v>13</v>
      </c>
      <c r="L8" s="43">
        <f>++I8/(1+F8/100)</f>
        <v>2.4508196721311477</v>
      </c>
      <c r="M8" s="43">
        <f>+I8*G8</f>
        <v>2.99</v>
      </c>
      <c r="N8" s="43">
        <f>+J8*I8</f>
        <v>8.9700000000000002E-2</v>
      </c>
      <c r="O8" s="43">
        <f>+N8/1.22</f>
        <v>7.3524590163934436E-2</v>
      </c>
      <c r="P8" s="43">
        <f>+M8/1.22</f>
        <v>2.4508196721311477</v>
      </c>
      <c r="Q8" s="43">
        <f>+P8-O8</f>
        <v>2.3772950819672132</v>
      </c>
      <c r="R8" s="43">
        <f>+Q8*(1+F8/100)</f>
        <v>2.9003000000000001</v>
      </c>
      <c r="S8" s="50">
        <f>+R8-Q8</f>
        <v>0.52300491803278693</v>
      </c>
    </row>
    <row r="10" spans="4:19">
      <c r="K10" s="39" t="s">
        <v>23</v>
      </c>
      <c r="L10" s="40"/>
      <c r="M10" s="41">
        <f>+SUM(M6:M8)</f>
        <v>80.699449999999999</v>
      </c>
      <c r="N10" s="42">
        <f>+M10-P19-M12</f>
        <v>-1.4210854715202004E-14</v>
      </c>
      <c r="O10" s="15"/>
      <c r="P10" s="38"/>
      <c r="Q10" s="29"/>
    </row>
    <row r="11" spans="4:19">
      <c r="K11" s="30" t="s">
        <v>27</v>
      </c>
      <c r="L11" s="31"/>
      <c r="N11" s="32"/>
      <c r="O11" s="32"/>
      <c r="P11" s="33">
        <f>+SUM(P6:P8)</f>
        <v>66.147090163934436</v>
      </c>
      <c r="Q11" s="29"/>
    </row>
    <row r="12" spans="4:19">
      <c r="K12" s="35" t="s">
        <v>24</v>
      </c>
      <c r="L12" s="36"/>
      <c r="M12" s="37">
        <f>+SUM(N6:N8)</f>
        <v>1.6837400000000002</v>
      </c>
      <c r="N12" s="14"/>
      <c r="O12" s="14"/>
      <c r="P12" s="17"/>
      <c r="Q12" s="27"/>
    </row>
    <row r="13" spans="4:19">
      <c r="K13" s="35" t="s">
        <v>25</v>
      </c>
      <c r="L13" s="36"/>
      <c r="M13" s="37">
        <f>+SUM(O6:O8)</f>
        <v>1.3801147540983609</v>
      </c>
      <c r="N13" s="14"/>
      <c r="O13" s="14"/>
      <c r="P13" s="23">
        <f>+M13*(-1)</f>
        <v>-1.3801147540983609</v>
      </c>
    </row>
    <row r="14" spans="4:19">
      <c r="K14" s="35" t="s">
        <v>28</v>
      </c>
      <c r="L14" s="36"/>
      <c r="M14" s="37"/>
      <c r="N14" s="22">
        <f>+P13+P11</f>
        <v>64.766975409836078</v>
      </c>
      <c r="O14" s="14"/>
      <c r="P14" s="17"/>
    </row>
    <row r="15" spans="4:19">
      <c r="K15" s="16" t="s">
        <v>17</v>
      </c>
      <c r="L15" s="14">
        <v>0</v>
      </c>
      <c r="M15" s="14" t="s">
        <v>18</v>
      </c>
      <c r="N15" s="22">
        <v>0</v>
      </c>
      <c r="O15" s="22"/>
      <c r="P15" s="23">
        <v>0</v>
      </c>
    </row>
    <row r="16" spans="4:19">
      <c r="K16" s="16" t="s">
        <v>17</v>
      </c>
      <c r="L16" s="14">
        <v>22</v>
      </c>
      <c r="M16" s="14" t="s">
        <v>18</v>
      </c>
      <c r="N16" s="22">
        <f>+SUM(Q6:Q8)</f>
        <v>64.766975409836064</v>
      </c>
      <c r="O16" s="22"/>
      <c r="P16" s="23">
        <f>+SUM(S6:S8)</f>
        <v>14.248734590163927</v>
      </c>
    </row>
    <row r="17" spans="5:16">
      <c r="K17" s="18"/>
      <c r="L17" s="19"/>
      <c r="M17" s="19"/>
      <c r="N17" s="24"/>
      <c r="O17" s="24"/>
      <c r="P17" s="25"/>
    </row>
    <row r="18" spans="5:16" ht="15" thickBot="1">
      <c r="K18" s="14"/>
      <c r="L18" s="14"/>
      <c r="M18" s="14"/>
      <c r="N18" s="14"/>
      <c r="O18" s="14"/>
      <c r="P18" s="14"/>
    </row>
    <row r="19" spans="5:16" ht="15.6" thickTop="1" thickBot="1">
      <c r="E19" s="27"/>
      <c r="K19" s="20" t="s">
        <v>19</v>
      </c>
      <c r="L19" s="21"/>
      <c r="M19" s="21"/>
      <c r="N19" s="21"/>
      <c r="O19" s="21"/>
      <c r="P19" s="34">
        <f>+SUM(P11:P16)</f>
        <v>79.015710000000013</v>
      </c>
    </row>
    <row r="20" spans="5:16" ht="15" thickTop="1"/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Kumulativni Kartični Račun</vt:lpstr>
      <vt:lpstr>Podračun 1</vt:lpstr>
      <vt:lpstr>Podračun 2</vt:lpstr>
      <vt:lpstr>DDV</vt:lpstr>
    </vt:vector>
  </TitlesOfParts>
  <Company>GS1 Slovenija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safaric</dc:creator>
  <cp:lastModifiedBy>Brane</cp:lastModifiedBy>
  <dcterms:created xsi:type="dcterms:W3CDTF">2013-12-12T08:27:42Z</dcterms:created>
  <dcterms:modified xsi:type="dcterms:W3CDTF">2014-03-16T14:33:24Z</dcterms:modified>
</cp:coreProperties>
</file>